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1" l="1"/>
  <c r="X5" i="1"/>
  <c r="X4" i="1"/>
  <c r="X3" i="1"/>
  <c r="W3" i="1"/>
  <c r="W5" i="1"/>
  <c r="W4" i="1"/>
  <c r="W7" i="1"/>
  <c r="U6" i="1"/>
  <c r="U3" i="1"/>
  <c r="U7" i="1"/>
  <c r="U5" i="1"/>
  <c r="U4" i="1"/>
  <c r="X7" i="1" l="1"/>
  <c r="T5" i="1"/>
  <c r="T4" i="1"/>
  <c r="T6" i="1"/>
  <c r="T3" i="1"/>
  <c r="T7" i="1"/>
  <c r="C17" i="1" l="1"/>
  <c r="C16" i="1"/>
  <c r="C15" i="1"/>
  <c r="C13" i="1"/>
  <c r="C14" i="1"/>
  <c r="H7" i="1" l="1"/>
  <c r="H6" i="1"/>
  <c r="H5" i="1"/>
  <c r="H4" i="1"/>
  <c r="H3" i="1"/>
  <c r="Q7" i="1"/>
  <c r="Q6" i="1"/>
  <c r="Q5" i="1"/>
  <c r="Q4" i="1"/>
  <c r="Q3" i="1"/>
  <c r="Y7" i="1" l="1"/>
  <c r="Y4" i="1"/>
  <c r="Y5" i="1"/>
  <c r="Y6" i="1"/>
  <c r="Y3" i="1"/>
  <c r="B16" i="1" l="1"/>
  <c r="D16" i="1" s="1"/>
  <c r="Z5" i="1"/>
  <c r="B15" i="1"/>
  <c r="D15" i="1" s="1"/>
  <c r="Z4" i="1"/>
  <c r="B13" i="1"/>
  <c r="D13" i="1" s="1"/>
  <c r="Z3" i="1"/>
  <c r="B17" i="1"/>
  <c r="D17" i="1" s="1"/>
  <c r="Z6" i="1"/>
  <c r="B14" i="1"/>
  <c r="D14" i="1" s="1"/>
  <c r="Z7" i="1"/>
  <c r="B7" i="1"/>
  <c r="B4" i="1"/>
  <c r="B5" i="1"/>
  <c r="B6" i="1"/>
  <c r="B3" i="1"/>
  <c r="L3" i="1" l="1"/>
  <c r="C3" i="1"/>
  <c r="P5" i="1" l="1"/>
  <c r="P7" i="1"/>
  <c r="P6" i="1"/>
  <c r="P3" i="1"/>
  <c r="P4" i="1"/>
  <c r="G4" i="1"/>
  <c r="G7" i="1"/>
  <c r="G5" i="1"/>
  <c r="G3" i="1"/>
  <c r="G6" i="1"/>
  <c r="K6" i="1"/>
  <c r="K7" i="1"/>
  <c r="K3" i="1"/>
  <c r="K5" i="1"/>
  <c r="K4" i="1"/>
</calcChain>
</file>

<file path=xl/sharedStrings.xml><?xml version="1.0" encoding="utf-8"?>
<sst xmlns="http://schemas.openxmlformats.org/spreadsheetml/2006/main" count="51" uniqueCount="16">
  <si>
    <t>Шабанов</t>
  </si>
  <si>
    <t>Мансуров</t>
  </si>
  <si>
    <t>Тетерев</t>
  </si>
  <si>
    <t>Васильев</t>
  </si>
  <si>
    <t>Веслер</t>
  </si>
  <si>
    <t>Заказы</t>
  </si>
  <si>
    <t>Реализации</t>
  </si>
  <si>
    <t>Возвраты ПК</t>
  </si>
  <si>
    <t>Возвраты склад</t>
  </si>
  <si>
    <t>Итого</t>
  </si>
  <si>
    <t>Сотрудник</t>
  </si>
  <si>
    <t>Часы</t>
  </si>
  <si>
    <t>Кэф</t>
  </si>
  <si>
    <t>Всего</t>
  </si>
  <si>
    <t>Итог за 3 года</t>
  </si>
  <si>
    <t>Всего сделано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</si>
</sst>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I1" zoomScaleNormal="100" workbookViewId="0">
      <selection activeCell="U12" sqref="U12"/>
    </sheetView>
  </sheetViews>
  <sheetFormatPr defaultRowHeight="15" x14ac:dyDescent="0.25"/>
  <cols>
    <col min="1" max="1" width="13.42578125" bestFit="1" customWidth="1"/>
    <col min="2" max="2" width="15.140625" customWidth="1"/>
    <col min="3" max="3" width="18.140625" customWidth="1"/>
    <col min="4" max="4" width="16.140625" customWidth="1"/>
    <col min="5" max="5" width="16.42578125" customWidth="1"/>
    <col min="6" max="6" width="13.140625" style="1" customWidth="1"/>
    <col min="7" max="7" width="14.5703125" style="5" customWidth="1"/>
    <col min="8" max="9" width="11" style="5" customWidth="1"/>
    <col min="10" max="10" width="11.5703125" customWidth="1"/>
    <col min="11" max="11" width="15.140625" customWidth="1"/>
    <col min="12" max="12" width="18.140625" customWidth="1"/>
    <col min="13" max="13" width="16.140625" customWidth="1"/>
    <col min="14" max="14" width="16.42578125" customWidth="1"/>
    <col min="15" max="15" width="13.140625" customWidth="1"/>
    <col min="16" max="16" width="11.7109375" style="5" customWidth="1"/>
    <col min="17" max="18" width="10.42578125" customWidth="1"/>
    <col min="19" max="19" width="11.5703125" customWidth="1"/>
    <col min="20" max="20" width="15.140625" customWidth="1"/>
    <col min="21" max="21" width="18.140625" customWidth="1"/>
    <col min="22" max="22" width="16.140625" customWidth="1"/>
    <col min="23" max="23" width="16.42578125" customWidth="1"/>
    <col min="24" max="24" width="13.140625" customWidth="1"/>
  </cols>
  <sheetData>
    <row r="1" spans="1:26" x14ac:dyDescent="0.25">
      <c r="A1" s="15">
        <v>2018</v>
      </c>
      <c r="B1" s="15"/>
      <c r="C1" s="15"/>
      <c r="D1" s="15"/>
      <c r="E1" s="15"/>
      <c r="F1" s="15"/>
      <c r="G1" s="15"/>
      <c r="H1" s="15"/>
      <c r="J1" s="15">
        <v>2019</v>
      </c>
      <c r="K1" s="15"/>
      <c r="L1" s="15"/>
      <c r="M1" s="15"/>
      <c r="N1" s="15"/>
      <c r="O1" s="15"/>
      <c r="P1" s="15"/>
      <c r="Q1" s="15"/>
      <c r="R1" s="5"/>
      <c r="S1" s="15">
        <v>2020</v>
      </c>
      <c r="T1" s="15"/>
      <c r="U1" s="15"/>
      <c r="V1" s="15"/>
      <c r="W1" s="15"/>
      <c r="X1" s="15"/>
      <c r="Y1" s="15"/>
      <c r="Z1" s="15"/>
    </row>
    <row r="2" spans="1:26" x14ac:dyDescent="0.25">
      <c r="A2" s="7" t="s">
        <v>10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11</v>
      </c>
      <c r="G2" s="6" t="s">
        <v>13</v>
      </c>
      <c r="H2" s="6" t="s">
        <v>12</v>
      </c>
      <c r="J2" s="7" t="s">
        <v>10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11</v>
      </c>
      <c r="P2" s="6" t="s">
        <v>13</v>
      </c>
      <c r="Q2" s="6" t="s">
        <v>12</v>
      </c>
      <c r="S2" s="7" t="s">
        <v>10</v>
      </c>
      <c r="T2" s="6" t="s">
        <v>5</v>
      </c>
      <c r="U2" s="6" t="s">
        <v>6</v>
      </c>
      <c r="V2" s="6" t="s">
        <v>7</v>
      </c>
      <c r="W2" s="6" t="s">
        <v>8</v>
      </c>
      <c r="X2" s="6" t="s">
        <v>11</v>
      </c>
      <c r="Y2" s="6" t="s">
        <v>13</v>
      </c>
      <c r="Z2" s="6" t="s">
        <v>12</v>
      </c>
    </row>
    <row r="3" spans="1:26" x14ac:dyDescent="0.25">
      <c r="A3" s="8" t="s">
        <v>4</v>
      </c>
      <c r="B3" s="4">
        <f>4772+237+1579</f>
        <v>6588</v>
      </c>
      <c r="C3" s="4">
        <f>310+18</f>
        <v>328</v>
      </c>
      <c r="D3" s="4">
        <v>0</v>
      </c>
      <c r="E3" s="4">
        <v>1</v>
      </c>
      <c r="F3" s="9">
        <v>1914</v>
      </c>
      <c r="G3" s="13">
        <f>SUM(B3:E3)</f>
        <v>6917</v>
      </c>
      <c r="H3" s="14">
        <f t="shared" ref="H3:H7" si="0">G3/F3</f>
        <v>3.6138975966562175</v>
      </c>
      <c r="I3" s="12"/>
      <c r="J3" s="8" t="s">
        <v>4</v>
      </c>
      <c r="K3" s="4">
        <f>3945+219+1977</f>
        <v>6141</v>
      </c>
      <c r="L3" s="4">
        <f>114+108</f>
        <v>222</v>
      </c>
      <c r="M3" s="4">
        <v>0</v>
      </c>
      <c r="N3" s="4">
        <v>0</v>
      </c>
      <c r="O3" s="4">
        <v>1830</v>
      </c>
      <c r="P3" s="13">
        <f>SUM(K3:N3)</f>
        <v>6363</v>
      </c>
      <c r="Q3" s="14">
        <f t="shared" ref="Q3:Q7" si="1">P3/O3</f>
        <v>3.4770491803278687</v>
      </c>
      <c r="R3" s="12"/>
      <c r="S3" s="8" t="s">
        <v>0</v>
      </c>
      <c r="T3" s="4">
        <f>3456+180+1060</f>
        <v>4696</v>
      </c>
      <c r="U3" s="4">
        <f>14+423</f>
        <v>437</v>
      </c>
      <c r="V3" s="4">
        <v>768</v>
      </c>
      <c r="W3" s="4">
        <f>42+9</f>
        <v>51</v>
      </c>
      <c r="X3" s="4">
        <f>1981+175</f>
        <v>2156</v>
      </c>
      <c r="Y3" s="13">
        <f>SUM(T3:W3)</f>
        <v>5952</v>
      </c>
      <c r="Z3" s="14">
        <f>Y3/X3</f>
        <v>2.7606679035250465</v>
      </c>
    </row>
    <row r="4" spans="1:26" x14ac:dyDescent="0.25">
      <c r="A4" s="8" t="s">
        <v>1</v>
      </c>
      <c r="B4" s="4">
        <f>2560+112+756</f>
        <v>3428</v>
      </c>
      <c r="C4" s="4">
        <v>1377</v>
      </c>
      <c r="D4" s="4">
        <v>64</v>
      </c>
      <c r="E4" s="4">
        <v>13</v>
      </c>
      <c r="F4" s="9">
        <v>1793</v>
      </c>
      <c r="G4" s="13">
        <f>SUM(B4:E4)</f>
        <v>4882</v>
      </c>
      <c r="H4" s="14">
        <f t="shared" si="0"/>
        <v>2.7228109313998883</v>
      </c>
      <c r="I4" s="12"/>
      <c r="J4" s="8" t="s">
        <v>0</v>
      </c>
      <c r="K4" s="4">
        <f>2788+245+2121</f>
        <v>5154</v>
      </c>
      <c r="L4" s="4">
        <v>132</v>
      </c>
      <c r="M4" s="4">
        <v>174</v>
      </c>
      <c r="N4" s="4">
        <v>4</v>
      </c>
      <c r="O4" s="4">
        <v>1793</v>
      </c>
      <c r="P4" s="13">
        <f>SUM(K4:N4)</f>
        <v>5464</v>
      </c>
      <c r="Q4" s="14">
        <f t="shared" si="1"/>
        <v>3.0474065811489126</v>
      </c>
      <c r="R4" s="12"/>
      <c r="S4" s="8" t="s">
        <v>2</v>
      </c>
      <c r="T4" s="4">
        <f>1842+34+352</f>
        <v>2228</v>
      </c>
      <c r="U4" s="4">
        <f>586+2996</f>
        <v>3582</v>
      </c>
      <c r="V4" s="4">
        <v>160</v>
      </c>
      <c r="W4" s="4">
        <f>12+2</f>
        <v>14</v>
      </c>
      <c r="X4" s="4">
        <f>1926+165</f>
        <v>2091</v>
      </c>
      <c r="Y4" s="13">
        <f>SUM(T4:W4)</f>
        <v>5984</v>
      </c>
      <c r="Z4" s="14">
        <f>Y4/X4</f>
        <v>2.8617886178861789</v>
      </c>
    </row>
    <row r="5" spans="1:26" x14ac:dyDescent="0.25">
      <c r="A5" s="8" t="s">
        <v>3</v>
      </c>
      <c r="B5" s="4">
        <f>2011+69+1031</f>
        <v>3111</v>
      </c>
      <c r="C5" s="4">
        <v>1754</v>
      </c>
      <c r="D5" s="4">
        <v>27</v>
      </c>
      <c r="E5" s="4">
        <v>17</v>
      </c>
      <c r="F5" s="9">
        <v>1970</v>
      </c>
      <c r="G5" s="13">
        <f>SUM(B5:E5)</f>
        <v>4909</v>
      </c>
      <c r="H5" s="14">
        <f t="shared" si="0"/>
        <v>2.4918781725888324</v>
      </c>
      <c r="I5" s="12"/>
      <c r="J5" s="8" t="s">
        <v>1</v>
      </c>
      <c r="K5" s="4">
        <f>1443+39+362</f>
        <v>1844</v>
      </c>
      <c r="L5" s="4">
        <v>2157</v>
      </c>
      <c r="M5" s="4">
        <v>127</v>
      </c>
      <c r="N5" s="4">
        <v>17</v>
      </c>
      <c r="O5" s="4">
        <v>1381</v>
      </c>
      <c r="P5" s="13">
        <f>SUM(K5:N5)</f>
        <v>4145</v>
      </c>
      <c r="Q5" s="14">
        <f t="shared" si="1"/>
        <v>3.001448225923244</v>
      </c>
      <c r="R5" s="12"/>
      <c r="S5" s="8" t="s">
        <v>3</v>
      </c>
      <c r="T5" s="4">
        <f>2131+40+235</f>
        <v>2406</v>
      </c>
      <c r="U5" s="4">
        <f>522+3202</f>
        <v>3724</v>
      </c>
      <c r="V5" s="4">
        <v>215</v>
      </c>
      <c r="W5" s="4">
        <f>21+18</f>
        <v>39</v>
      </c>
      <c r="X5" s="4">
        <f>2046+165</f>
        <v>2211</v>
      </c>
      <c r="Y5" s="13">
        <f>SUM(T5:W5)</f>
        <v>6384</v>
      </c>
      <c r="Z5" s="14">
        <f>Y5/X5</f>
        <v>2.8873812754409771</v>
      </c>
    </row>
    <row r="6" spans="1:26" x14ac:dyDescent="0.25">
      <c r="A6" s="8" t="s">
        <v>0</v>
      </c>
      <c r="B6" s="4">
        <f>2270+195+1526</f>
        <v>3991</v>
      </c>
      <c r="C6" s="4">
        <v>138</v>
      </c>
      <c r="D6" s="4">
        <v>131</v>
      </c>
      <c r="E6" s="4">
        <v>14</v>
      </c>
      <c r="F6" s="9">
        <v>1959</v>
      </c>
      <c r="G6" s="13">
        <f>SUM(B6:E6)</f>
        <v>4274</v>
      </c>
      <c r="H6" s="14">
        <f t="shared" si="0"/>
        <v>2.1817253700867791</v>
      </c>
      <c r="I6" s="12"/>
      <c r="J6" s="8" t="s">
        <v>3</v>
      </c>
      <c r="K6" s="4">
        <f>1943+37+959</f>
        <v>2939</v>
      </c>
      <c r="L6" s="4">
        <v>2241</v>
      </c>
      <c r="M6" s="4">
        <v>344</v>
      </c>
      <c r="N6" s="4">
        <v>50</v>
      </c>
      <c r="O6" s="4">
        <v>1900</v>
      </c>
      <c r="P6" s="13">
        <f>SUM(K6:N6)</f>
        <v>5574</v>
      </c>
      <c r="Q6" s="14">
        <f t="shared" si="1"/>
        <v>2.9336842105263159</v>
      </c>
      <c r="R6" s="12"/>
      <c r="S6" s="8" t="s">
        <v>4</v>
      </c>
      <c r="T6" s="4">
        <f>4503+210+1042</f>
        <v>5755</v>
      </c>
      <c r="U6" s="4">
        <f>75+383+183</f>
        <v>641</v>
      </c>
      <c r="V6" s="4">
        <v>0</v>
      </c>
      <c r="W6" s="4">
        <v>1</v>
      </c>
      <c r="X6" s="4">
        <f>2025+163</f>
        <v>2188</v>
      </c>
      <c r="Y6" s="13">
        <f>SUM(T6:W6)</f>
        <v>6397</v>
      </c>
      <c r="Z6" s="14">
        <f>Y6/X6</f>
        <v>2.923674588665448</v>
      </c>
    </row>
    <row r="7" spans="1:26" x14ac:dyDescent="0.25">
      <c r="A7" s="8" t="s">
        <v>2</v>
      </c>
      <c r="B7" s="4">
        <f>940+79+914</f>
        <v>1933</v>
      </c>
      <c r="C7" s="4">
        <v>1576</v>
      </c>
      <c r="D7" s="4">
        <v>0</v>
      </c>
      <c r="E7" s="4">
        <v>19</v>
      </c>
      <c r="F7" s="9">
        <v>1854</v>
      </c>
      <c r="G7" s="13">
        <f>SUM(B7:E7)</f>
        <v>3528</v>
      </c>
      <c r="H7" s="14">
        <f t="shared" si="0"/>
        <v>1.9029126213592233</v>
      </c>
      <c r="I7" s="12"/>
      <c r="J7" s="8" t="s">
        <v>2</v>
      </c>
      <c r="K7" s="4">
        <f>1532+36+993</f>
        <v>2561</v>
      </c>
      <c r="L7" s="4">
        <v>2200</v>
      </c>
      <c r="M7" s="4">
        <v>66</v>
      </c>
      <c r="N7" s="4">
        <v>25</v>
      </c>
      <c r="O7" s="4">
        <v>1919</v>
      </c>
      <c r="P7" s="13">
        <f>SUM(K7:N7)</f>
        <v>4852</v>
      </c>
      <c r="Q7" s="14">
        <f t="shared" si="1"/>
        <v>2.5284002084418966</v>
      </c>
      <c r="R7" s="12"/>
      <c r="S7" s="8" t="s">
        <v>1</v>
      </c>
      <c r="T7" s="4">
        <f>1659+12+119</f>
        <v>1790</v>
      </c>
      <c r="U7" s="4">
        <f>580+2937</f>
        <v>3517</v>
      </c>
      <c r="V7" s="4">
        <v>329</v>
      </c>
      <c r="W7" s="4">
        <f>12+9</f>
        <v>21</v>
      </c>
      <c r="X7" s="4">
        <f>1483+184</f>
        <v>1667</v>
      </c>
      <c r="Y7" s="13">
        <f>SUM(T7:W7)</f>
        <v>5657</v>
      </c>
      <c r="Z7" s="14">
        <f>Y7/X7</f>
        <v>3.393521295740852</v>
      </c>
    </row>
    <row r="8" spans="1:26" x14ac:dyDescent="0.25">
      <c r="A8" s="2" t="s">
        <v>9</v>
      </c>
      <c r="B8" s="3"/>
      <c r="C8" s="3"/>
      <c r="D8" s="3"/>
      <c r="E8" s="3"/>
      <c r="F8" s="10"/>
      <c r="G8" s="3"/>
      <c r="H8" s="3"/>
      <c r="J8" s="2" t="s">
        <v>9</v>
      </c>
      <c r="K8" s="3"/>
      <c r="L8" s="3"/>
      <c r="M8" s="3"/>
      <c r="N8" s="3"/>
      <c r="O8" s="3"/>
      <c r="P8" s="3"/>
      <c r="Q8" s="3"/>
      <c r="R8" s="5"/>
      <c r="S8" s="2" t="s">
        <v>9</v>
      </c>
      <c r="T8" s="3"/>
      <c r="U8" s="3"/>
      <c r="V8" s="3"/>
      <c r="W8" s="3"/>
      <c r="X8" s="3"/>
      <c r="Y8" s="3"/>
      <c r="Z8" s="3"/>
    </row>
    <row r="11" spans="1:26" x14ac:dyDescent="0.25">
      <c r="A11" s="16" t="s">
        <v>14</v>
      </c>
      <c r="B11" s="16"/>
      <c r="C11" s="16"/>
      <c r="D11" s="16"/>
      <c r="E11" s="16"/>
      <c r="F11" s="16"/>
      <c r="G11" s="16"/>
      <c r="H11" s="16"/>
      <c r="Q11" s="11"/>
      <c r="R11" s="11"/>
      <c r="Z11" s="11"/>
    </row>
    <row r="12" spans="1:26" x14ac:dyDescent="0.25">
      <c r="B12" t="s">
        <v>15</v>
      </c>
      <c r="C12" t="s">
        <v>11</v>
      </c>
      <c r="D12" t="s">
        <v>12</v>
      </c>
      <c r="Q12" s="11"/>
      <c r="R12" s="11"/>
      <c r="Z12" s="11"/>
    </row>
    <row r="13" spans="1:26" x14ac:dyDescent="0.25">
      <c r="A13" s="8" t="s">
        <v>0</v>
      </c>
      <c r="B13">
        <f>G6+P4+Y7</f>
        <v>15395</v>
      </c>
      <c r="C13">
        <f>F6+O4+X7</f>
        <v>5419</v>
      </c>
      <c r="D13" s="11">
        <f>B13/C13</f>
        <v>2.8409300608968446</v>
      </c>
      <c r="Q13" s="11"/>
      <c r="R13" s="11"/>
      <c r="Z13" s="11"/>
    </row>
    <row r="14" spans="1:26" x14ac:dyDescent="0.25">
      <c r="A14" s="8" t="s">
        <v>1</v>
      </c>
      <c r="B14">
        <f>G4+P5+Y5</f>
        <v>15411</v>
      </c>
      <c r="C14">
        <f>F4+O5+X5</f>
        <v>5385</v>
      </c>
      <c r="D14" s="11">
        <f t="shared" ref="D14:D17" si="2">B14/C14</f>
        <v>2.8618384401114207</v>
      </c>
      <c r="Q14" s="11"/>
      <c r="R14" s="11"/>
      <c r="Z14" s="11"/>
    </row>
    <row r="15" spans="1:26" x14ac:dyDescent="0.25">
      <c r="A15" s="8" t="s">
        <v>2</v>
      </c>
      <c r="B15">
        <f>G7+P7+Y4</f>
        <v>14364</v>
      </c>
      <c r="C15">
        <f>F7+O7+X4</f>
        <v>5864</v>
      </c>
      <c r="D15" s="11">
        <f t="shared" si="2"/>
        <v>2.4495225102319238</v>
      </c>
      <c r="Q15" s="11"/>
      <c r="R15" s="11"/>
      <c r="Z15" s="11"/>
    </row>
    <row r="16" spans="1:26" x14ac:dyDescent="0.25">
      <c r="A16" s="8" t="s">
        <v>3</v>
      </c>
      <c r="B16">
        <f>G5+P6+Y3</f>
        <v>16435</v>
      </c>
      <c r="C16">
        <f>F5+O6+X3</f>
        <v>6026</v>
      </c>
      <c r="D16" s="11">
        <f t="shared" si="2"/>
        <v>2.7273481579820777</v>
      </c>
    </row>
    <row r="17" spans="1:4" x14ac:dyDescent="0.25">
      <c r="A17" s="8" t="s">
        <v>4</v>
      </c>
      <c r="B17">
        <f>G3+P3+Y6</f>
        <v>19677</v>
      </c>
      <c r="C17">
        <f>F3+O3+X6</f>
        <v>5932</v>
      </c>
      <c r="D17" s="11">
        <f t="shared" si="2"/>
        <v>3.317093728927849</v>
      </c>
    </row>
  </sheetData>
  <sortState ref="S3:Z8">
    <sortCondition ref="Z7"/>
  </sortState>
  <mergeCells count="4">
    <mergeCell ref="J1:Q1"/>
    <mergeCell ref="A1:H1"/>
    <mergeCell ref="S1:Z1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2021-04-26T12:08:53Z</dcterms:modified>
</cp:coreProperties>
</file>